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30"/>
  </bookViews>
  <sheets>
    <sheet name="2025-2026 eelarv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evelin tints</author>
  </authors>
  <commentList>
    <comment ref="F9" authorId="0">
      <text>
        <r>
          <rPr>
            <sz val="9"/>
            <rFont val="Tahoma"/>
            <charset val="186"/>
          </rPr>
          <t xml:space="preserve">trahvid - 2667
intressid - 8584
</t>
        </r>
      </text>
    </comment>
    <comment ref="F16" authorId="0">
      <text>
        <r>
          <rPr>
            <sz val="9"/>
            <rFont val="Tahoma"/>
            <charset val="186"/>
          </rPr>
          <t>KVK töötasud</t>
        </r>
      </text>
    </comment>
    <comment ref="F17" authorId="0">
      <text>
        <r>
          <rPr>
            <sz val="9"/>
            <rFont val="Tahoma"/>
            <charset val="186"/>
          </rPr>
          <t xml:space="preserve">erisoodustus+maks =1853
QAN, CEAOB =2534
KVKga seot.lähetused=307
</t>
        </r>
      </text>
    </comment>
    <comment ref="F20" authorId="0">
      <text>
        <r>
          <rPr>
            <sz val="9"/>
            <rFont val="Tahoma"/>
            <charset val="186"/>
          </rPr>
          <t>kommunaal = 1356
koristus 632</t>
        </r>
      </text>
    </comment>
    <comment ref="F21" authorId="0">
      <text>
        <r>
          <rPr>
            <sz val="9"/>
            <rFont val="Tahoma"/>
            <charset val="186"/>
          </rPr>
          <t>side = 1194
juriidiline = 20718
rmtp = 4636
riistvara ja tarvikud = 4748 (2x Samsung Galaxy S24, Lenovo THinkPad T14s_Katre, Galaxy S24 Ultra_Urmas)
IT kulud = 894</t>
        </r>
      </text>
    </comment>
    <comment ref="F22" authorId="0">
      <text>
        <r>
          <rPr>
            <sz val="9"/>
            <rFont val="Tahoma"/>
            <charset val="186"/>
          </rPr>
          <t>bürootarbed = 142
trükised = 1373
pangatasud = 26
sõidukulud = 132</t>
        </r>
      </text>
    </comment>
    <comment ref="F27" authorId="0">
      <text>
        <r>
          <rPr>
            <sz val="9"/>
            <rFont val="Tahoma"/>
            <charset val="186"/>
          </rPr>
          <t xml:space="preserve">Standardite tõlked
</t>
        </r>
      </text>
    </comment>
    <comment ref="F28" authorId="0">
      <text>
        <r>
          <rPr>
            <sz val="9"/>
            <rFont val="Tahoma"/>
            <charset val="186"/>
          </rPr>
          <t xml:space="preserve">kohtuotusega välja mõistetud 
</t>
        </r>
      </text>
    </comment>
  </commentList>
</comments>
</file>

<file path=xl/sharedStrings.xml><?xml version="1.0" encoding="utf-8"?>
<sst xmlns="http://schemas.openxmlformats.org/spreadsheetml/2006/main" count="37" uniqueCount="35">
  <si>
    <t>2025 - 2026 eelarve</t>
  </si>
  <si>
    <t>Järelevalve</t>
  </si>
  <si>
    <t>Eelarve</t>
  </si>
  <si>
    <t>Tegelik 8 kuud</t>
  </si>
  <si>
    <t>Tulud</t>
  </si>
  <si>
    <t>2024/2025</t>
  </si>
  <si>
    <t>2025/2026</t>
  </si>
  <si>
    <t>Tasu protsent</t>
  </si>
  <si>
    <t>Audiitorkogu liikmete kohustuslikud liikmemaksud</t>
  </si>
  <si>
    <t>Audiitorettevõtja järelvalvetasu</t>
  </si>
  <si>
    <t>Sihtfinantseerimine järelevalve korraldamiseks</t>
  </si>
  <si>
    <t>Kutseeksamitasud</t>
  </si>
  <si>
    <r>
      <rPr>
        <sz val="10"/>
        <color rgb="FF002060"/>
        <rFont val="Whitney Book"/>
        <charset val="186"/>
      </rPr>
      <t xml:space="preserve">Muud tulud </t>
    </r>
    <r>
      <rPr>
        <i/>
        <sz val="10"/>
        <color rgb="FF002060"/>
        <rFont val="Whitney Book"/>
        <charset val="186"/>
      </rPr>
      <t>(trahvid, viivised, finantstulu jmt)</t>
    </r>
  </si>
  <si>
    <t>Tulud kokku</t>
  </si>
  <si>
    <t>Kulud</t>
  </si>
  <si>
    <t>Üldkulu</t>
  </si>
  <si>
    <t>Tööjõukulud</t>
  </si>
  <si>
    <t>Järelvalvenõukogu</t>
  </si>
  <si>
    <t xml:space="preserve">Töötajad </t>
  </si>
  <si>
    <t>Välisekspertide kaasamise kulud</t>
  </si>
  <si>
    <t>Lähetuskulud ja muud tööjõukulud (koolitus jmt)</t>
  </si>
  <si>
    <t>Haldus- ja tegevuskulud</t>
  </si>
  <si>
    <t>Kontori üürikulu</t>
  </si>
  <si>
    <t>Kommunaal- ja muud bürooruumidega seotud kulud</t>
  </si>
  <si>
    <t>Sisseostetavad teenused (rmtp.e, õigusabi, it kulu sh riistvara/tarkvara jmt)</t>
  </si>
  <si>
    <t>Muud büroo- ja tegevuskulud</t>
  </si>
  <si>
    <t>Järelvalvetegevused</t>
  </si>
  <si>
    <t>Järelvalvementluse läbiviimise kulu</t>
  </si>
  <si>
    <t>Eksamikomisjoni töö tasustamine</t>
  </si>
  <si>
    <t>Muud kutseeksami korraldamise kulud</t>
  </si>
  <si>
    <t>Rahvusvaheliste standardite tõlkimise kulu</t>
  </si>
  <si>
    <t>Ettenägematute kulude reserv</t>
  </si>
  <si>
    <t>Kulud kokku</t>
  </si>
  <si>
    <t>25% tuludest</t>
  </si>
  <si>
    <t>Tulem kokku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</si>
</sst>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#,##0_ ;\-#,##0\ "/>
  </numFmts>
  <fonts count="30">
    <font>
      <sz val="11"/>
      <color theme="1"/>
      <name val="Aptos Narrow"/>
      <charset val="134"/>
      <scheme val="minor"/>
    </font>
    <font>
      <sz val="10"/>
      <color rgb="FF002060"/>
      <name val="Whitney Book"/>
      <charset val="186"/>
    </font>
    <font>
      <b/>
      <sz val="10"/>
      <color rgb="FF002060"/>
      <name val="Whitney Book"/>
      <charset val="186"/>
    </font>
    <font>
      <sz val="11"/>
      <color theme="1"/>
      <name val="Times"/>
      <charset val="134"/>
    </font>
    <font>
      <i/>
      <sz val="10"/>
      <color rgb="FF002060"/>
      <name val="Whitney Book"/>
      <charset val="186"/>
    </font>
    <font>
      <i/>
      <sz val="6"/>
      <color rgb="FF002060"/>
      <name val="Whitney Book"/>
      <charset val="186"/>
    </font>
    <font>
      <sz val="8"/>
      <color theme="1"/>
      <name val="Times"/>
      <charset val="134"/>
    </font>
    <font>
      <b/>
      <i/>
      <sz val="10"/>
      <color rgb="FF002060"/>
      <name val="Whitney Book"/>
      <charset val="186"/>
    </font>
    <font>
      <sz val="11"/>
      <color theme="1"/>
      <name val="Aptos Narrow"/>
      <charset val="134"/>
      <scheme val="minor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1"/>
      <color rgb="FFFF00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i/>
      <sz val="11"/>
      <color rgb="FF7F7F7F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1"/>
      <color rgb="FFFA7D00"/>
      <name val="Aptos Narrow"/>
      <charset val="0"/>
      <scheme val="minor"/>
    </font>
    <font>
      <b/>
      <sz val="11"/>
      <color rgb="FFFFFFFF"/>
      <name val="Aptos Narrow"/>
      <charset val="0"/>
      <scheme val="minor"/>
    </font>
    <font>
      <sz val="11"/>
      <color rgb="FFFA7D0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sz val="11"/>
      <color theme="0"/>
      <name val="Aptos Narrow"/>
      <charset val="0"/>
      <scheme val="minor"/>
    </font>
    <font>
      <sz val="11"/>
      <color theme="1"/>
      <name val="Aptos Narrow"/>
      <charset val="0"/>
      <scheme val="minor"/>
    </font>
    <font>
      <sz val="11"/>
      <color theme="1"/>
      <name val="Aptos Narrow"/>
      <charset val="186"/>
      <scheme val="minor"/>
    </font>
    <font>
      <sz val="9"/>
      <name val="Tahoma"/>
      <charset val="186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3" applyNumberFormat="0" applyAlignment="0" applyProtection="0">
      <alignment vertical="center"/>
    </xf>
    <xf numFmtId="0" fontId="18" fillId="5" borderId="24" applyNumberFormat="0" applyAlignment="0" applyProtection="0">
      <alignment vertical="center"/>
    </xf>
    <xf numFmtId="0" fontId="19" fillId="5" borderId="23" applyNumberFormat="0" applyAlignment="0" applyProtection="0">
      <alignment vertical="center"/>
    </xf>
    <xf numFmtId="0" fontId="20" fillId="6" borderId="25" applyNumberFormat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4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0" xfId="0" applyFont="1" applyFill="1"/>
    <xf numFmtId="176" fontId="1" fillId="2" borderId="8" xfId="0" applyNumberFormat="1" applyFont="1" applyFill="1" applyBorder="1"/>
    <xf numFmtId="10" fontId="3" fillId="2" borderId="0" xfId="0" applyNumberFormat="1" applyFont="1" applyFill="1"/>
    <xf numFmtId="0" fontId="4" fillId="2" borderId="0" xfId="0" applyFont="1" applyFill="1" applyAlignment="1">
      <alignment horizontal="right"/>
    </xf>
    <xf numFmtId="176" fontId="5" fillId="2" borderId="9" xfId="0" applyNumberFormat="1" applyFont="1" applyFill="1" applyBorder="1" applyAlignment="1">
      <alignment horizontal="right"/>
    </xf>
    <xf numFmtId="176" fontId="5" fillId="2" borderId="10" xfId="0" applyNumberFormat="1" applyFont="1" applyFill="1" applyBorder="1" applyAlignment="1">
      <alignment horizontal="right"/>
    </xf>
    <xf numFmtId="0" fontId="6" fillId="2" borderId="0" xfId="0" applyFont="1" applyFill="1"/>
    <xf numFmtId="9" fontId="6" fillId="2" borderId="0" xfId="3" applyFont="1" applyFill="1"/>
    <xf numFmtId="176" fontId="1" fillId="2" borderId="10" xfId="0" applyNumberFormat="1" applyFont="1" applyFill="1" applyBorder="1"/>
    <xf numFmtId="176" fontId="2" fillId="2" borderId="8" xfId="0" applyNumberFormat="1" applyFont="1" applyFill="1" applyBorder="1"/>
    <xf numFmtId="176" fontId="2" fillId="2" borderId="10" xfId="0" applyNumberFormat="1" applyFont="1" applyFill="1" applyBorder="1"/>
    <xf numFmtId="176" fontId="1" fillId="2" borderId="11" xfId="0" applyNumberFormat="1" applyFont="1" applyFill="1" applyBorder="1"/>
    <xf numFmtId="176" fontId="1" fillId="2" borderId="12" xfId="0" applyNumberFormat="1" applyFont="1" applyFill="1" applyBorder="1"/>
    <xf numFmtId="0" fontId="7" fillId="2" borderId="0" xfId="0" applyFont="1" applyFill="1"/>
    <xf numFmtId="0" fontId="4" fillId="2" borderId="0" xfId="0" applyFont="1" applyFill="1"/>
    <xf numFmtId="176" fontId="5" fillId="2" borderId="8" xfId="0" applyNumberFormat="1" applyFont="1" applyFill="1" applyBorder="1" applyAlignment="1">
      <alignment horizontal="right"/>
    </xf>
    <xf numFmtId="176" fontId="5" fillId="2" borderId="13" xfId="0" applyNumberFormat="1" applyFont="1" applyFill="1" applyBorder="1" applyAlignment="1">
      <alignment horizontal="right"/>
    </xf>
    <xf numFmtId="176" fontId="1" fillId="2" borderId="14" xfId="0" applyNumberFormat="1" applyFont="1" applyFill="1" applyBorder="1"/>
    <xf numFmtId="176" fontId="1" fillId="2" borderId="15" xfId="0" applyNumberFormat="1" applyFont="1" applyFill="1" applyBorder="1"/>
    <xf numFmtId="176" fontId="1" fillId="2" borderId="9" xfId="0" applyNumberFormat="1" applyFont="1" applyFill="1" applyBorder="1"/>
    <xf numFmtId="176" fontId="1" fillId="2" borderId="9" xfId="0" applyNumberFormat="1" applyFont="1" applyFill="1" applyBorder="1" applyAlignment="1">
      <alignment horizontal="right"/>
    </xf>
    <xf numFmtId="176" fontId="1" fillId="2" borderId="1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176" fontId="2" fillId="2" borderId="9" xfId="0" applyNumberFormat="1" applyFont="1" applyFill="1" applyBorder="1"/>
    <xf numFmtId="176" fontId="2" fillId="2" borderId="16" xfId="0" applyNumberFormat="1" applyFont="1" applyFill="1" applyBorder="1"/>
    <xf numFmtId="176" fontId="1" fillId="2" borderId="17" xfId="0" applyNumberFormat="1" applyFont="1" applyFill="1" applyBorder="1"/>
    <xf numFmtId="176" fontId="1" fillId="2" borderId="6" xfId="0" applyNumberFormat="1" applyFont="1" applyFill="1" applyBorder="1"/>
    <xf numFmtId="176" fontId="1" fillId="2" borderId="18" xfId="0" applyNumberFormat="1" applyFont="1" applyFill="1" applyBorder="1"/>
    <xf numFmtId="176" fontId="1" fillId="2" borderId="19" xfId="0" applyNumberFormat="1" applyFont="1" applyFill="1" applyBorder="1"/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zoomScale="130" zoomScaleNormal="130" workbookViewId="0">
      <selection activeCell="D12" sqref="D12"/>
    </sheetView>
  </sheetViews>
  <sheetFormatPr defaultColWidth="9" defaultRowHeight="12.75" outlineLevelCol="7"/>
  <cols>
    <col min="1" max="1" width="1.725" style="1" customWidth="1"/>
    <col min="2" max="2" width="2.725" style="1" customWidth="1"/>
    <col min="3" max="3" width="3.54166666666667" style="1" customWidth="1"/>
    <col min="4" max="4" width="31" style="1" customWidth="1"/>
    <col min="5" max="5" width="11.1833333333333" style="1" customWidth="1"/>
    <col min="6" max="6" width="12.725" style="1" customWidth="1"/>
    <col min="7" max="16384" width="9" style="1"/>
  </cols>
  <sheetData>
    <row r="1" ht="13.5" spans="1:4">
      <c r="A1" s="2" t="s">
        <v>0</v>
      </c>
      <c r="B1" s="2"/>
      <c r="C1" s="2"/>
      <c r="D1" s="3"/>
    </row>
    <row r="2" ht="13.5" spans="5:7">
      <c r="E2" s="4" t="s">
        <v>1</v>
      </c>
      <c r="F2" s="5"/>
      <c r="G2" s="6"/>
    </row>
    <row r="3" ht="13.5" spans="1:7">
      <c r="A3" s="3"/>
      <c r="B3" s="3"/>
      <c r="C3" s="3"/>
      <c r="D3" s="3"/>
      <c r="E3" s="7" t="s">
        <v>2</v>
      </c>
      <c r="F3" s="8" t="s">
        <v>3</v>
      </c>
      <c r="G3" s="9" t="s">
        <v>2</v>
      </c>
    </row>
    <row r="4" ht="15" spans="1:8">
      <c r="A4" s="2" t="s">
        <v>4</v>
      </c>
      <c r="E4" s="10" t="s">
        <v>5</v>
      </c>
      <c r="F4" s="10" t="s">
        <v>5</v>
      </c>
      <c r="G4" s="10" t="s">
        <v>6</v>
      </c>
      <c r="H4" s="11" t="s">
        <v>7</v>
      </c>
    </row>
    <row r="5" ht="15" spans="2:8">
      <c r="B5" s="1" t="s">
        <v>8</v>
      </c>
      <c r="E5" s="12">
        <f>SUM(E6:E6)</f>
        <v>374689</v>
      </c>
      <c r="F5" s="12">
        <f>SUM(F6:F6)</f>
        <v>391570.15</v>
      </c>
      <c r="G5" s="12">
        <f>SUM(G6:G6)</f>
        <v>406000</v>
      </c>
      <c r="H5" s="13">
        <v>0.007</v>
      </c>
    </row>
    <row r="6" outlineLevel="1" spans="2:8">
      <c r="B6" s="14"/>
      <c r="C6" s="14"/>
      <c r="D6" s="14" t="s">
        <v>9</v>
      </c>
      <c r="E6" s="15">
        <f>53527000*0.7%</f>
        <v>374689</v>
      </c>
      <c r="F6" s="16">
        <f>258972.92+132597.23</f>
        <v>391570.15</v>
      </c>
      <c r="G6" s="15">
        <f>58000000*H5</f>
        <v>406000</v>
      </c>
      <c r="H6" s="17"/>
    </row>
    <row r="7" spans="2:8">
      <c r="B7" s="1" t="s">
        <v>10</v>
      </c>
      <c r="E7" s="12">
        <v>42750</v>
      </c>
      <c r="F7" s="12">
        <v>22500</v>
      </c>
      <c r="G7" s="12">
        <v>42750</v>
      </c>
      <c r="H7" s="18"/>
    </row>
    <row r="8" spans="2:8">
      <c r="B8" s="1" t="s">
        <v>11</v>
      </c>
      <c r="E8" s="12">
        <v>13000</v>
      </c>
      <c r="F8" s="19">
        <f>10855+2670</f>
        <v>13525</v>
      </c>
      <c r="G8" s="12">
        <v>13000</v>
      </c>
      <c r="H8" s="17"/>
    </row>
    <row r="9" ht="15" spans="2:8">
      <c r="B9" s="1" t="s">
        <v>12</v>
      </c>
      <c r="E9" s="12">
        <v>20000</v>
      </c>
      <c r="F9" s="19">
        <f>8779.45+2471.36</f>
        <v>11250.81</v>
      </c>
      <c r="G9" s="12">
        <v>20000</v>
      </c>
      <c r="H9" s="11"/>
    </row>
    <row r="10" ht="15" spans="1:8">
      <c r="A10" s="3" t="s">
        <v>13</v>
      </c>
      <c r="B10" s="3"/>
      <c r="C10" s="3"/>
      <c r="D10" s="3"/>
      <c r="E10" s="20">
        <f>SUM(E7:E9)+E5</f>
        <v>450439</v>
      </c>
      <c r="F10" s="21">
        <f>SUM(F7:F9)+F5</f>
        <v>438845.96</v>
      </c>
      <c r="G10" s="20">
        <f>SUM(G7:G9)+G5</f>
        <v>481750</v>
      </c>
      <c r="H10" s="11"/>
    </row>
    <row r="11" ht="15" spans="1:8">
      <c r="A11" s="2" t="s">
        <v>14</v>
      </c>
      <c r="E11" s="22"/>
      <c r="F11" s="23"/>
      <c r="G11" s="22"/>
      <c r="H11" s="11"/>
    </row>
    <row r="12" ht="15" spans="2:8">
      <c r="B12" s="24" t="s">
        <v>15</v>
      </c>
      <c r="C12" s="24"/>
      <c r="E12" s="22"/>
      <c r="F12" s="23"/>
      <c r="G12" s="22"/>
      <c r="H12" s="11"/>
    </row>
    <row r="13" ht="15" spans="2:8">
      <c r="B13" s="25" t="s">
        <v>16</v>
      </c>
      <c r="C13" s="24"/>
      <c r="E13" s="12">
        <f>SUM(E14:E17)</f>
        <v>431000</v>
      </c>
      <c r="F13" s="19">
        <f>SUM(F14:F17)</f>
        <v>298926.79</v>
      </c>
      <c r="G13" s="12">
        <f>SUM(G14:G17)</f>
        <v>508000</v>
      </c>
      <c r="H13" s="11"/>
    </row>
    <row r="14" ht="15" spans="2:8">
      <c r="B14" s="25"/>
      <c r="D14" s="14" t="s">
        <v>17</v>
      </c>
      <c r="E14" s="26">
        <v>114000</v>
      </c>
      <c r="F14" s="16">
        <f>54437.38+14400+4752</f>
        <v>73589.38</v>
      </c>
      <c r="G14" s="26">
        <v>114000</v>
      </c>
      <c r="H14" s="11"/>
    </row>
    <row r="15" ht="15" spans="4:8">
      <c r="D15" s="14" t="s">
        <v>18</v>
      </c>
      <c r="E15" s="26">
        <v>300000</v>
      </c>
      <c r="F15" s="16">
        <f>160767.88+44400+14652+355.2</f>
        <v>220175.08</v>
      </c>
      <c r="G15" s="26">
        <v>380000</v>
      </c>
      <c r="H15" s="11"/>
    </row>
    <row r="16" ht="15" spans="4:8">
      <c r="D16" s="14" t="s">
        <v>19</v>
      </c>
      <c r="E16" s="26">
        <v>7000</v>
      </c>
      <c r="F16" s="16">
        <f>468.3</f>
        <v>468.3</v>
      </c>
      <c r="G16" s="26">
        <v>2000</v>
      </c>
      <c r="H16" s="11"/>
    </row>
    <row r="17" ht="15" spans="4:8">
      <c r="D17" s="14" t="s">
        <v>20</v>
      </c>
      <c r="E17" s="26">
        <v>10000</v>
      </c>
      <c r="F17" s="16">
        <f>4594.03+100</f>
        <v>4694.03</v>
      </c>
      <c r="G17" s="26">
        <v>12000</v>
      </c>
      <c r="H17" s="11"/>
    </row>
    <row r="18" ht="15" spans="2:8">
      <c r="B18" s="25" t="s">
        <v>21</v>
      </c>
      <c r="C18" s="24"/>
      <c r="D18" s="24"/>
      <c r="E18" s="12">
        <f>SUM(E19:E22)</f>
        <v>64200</v>
      </c>
      <c r="F18" s="19">
        <f>SUM(F19:F22)</f>
        <v>39877.69</v>
      </c>
      <c r="G18" s="12">
        <f>SUM(G19:G22)</f>
        <v>51000</v>
      </c>
      <c r="H18" s="11"/>
    </row>
    <row r="19" ht="15" spans="2:8">
      <c r="B19" s="25"/>
      <c r="C19" s="24"/>
      <c r="D19" s="14" t="s">
        <v>22</v>
      </c>
      <c r="E19" s="26">
        <v>6200</v>
      </c>
      <c r="F19" s="16">
        <f>3019.5+1006.5</f>
        <v>4026</v>
      </c>
      <c r="G19" s="26">
        <v>1000</v>
      </c>
      <c r="H19" s="11"/>
    </row>
    <row r="20" ht="15" spans="2:8">
      <c r="B20" s="25"/>
      <c r="C20" s="24"/>
      <c r="D20" s="14" t="s">
        <v>23</v>
      </c>
      <c r="E20" s="26">
        <v>3000</v>
      </c>
      <c r="F20" s="16">
        <f>1420.39+410.03+157.94</f>
        <v>1988.36</v>
      </c>
      <c r="G20" s="26">
        <v>0</v>
      </c>
      <c r="H20" s="11"/>
    </row>
    <row r="21" ht="15" spans="2:8">
      <c r="B21" s="25"/>
      <c r="C21" s="24"/>
      <c r="D21" s="14" t="s">
        <v>24</v>
      </c>
      <c r="E21" s="26">
        <v>45000</v>
      </c>
      <c r="F21" s="16">
        <f>27966.94+298.23+2604.09+1159+206.96-44.91</f>
        <v>32190.31</v>
      </c>
      <c r="G21" s="26">
        <v>45000</v>
      </c>
      <c r="H21" s="11"/>
    </row>
    <row r="22" ht="15.75" spans="4:8">
      <c r="D22" s="14" t="s">
        <v>25</v>
      </c>
      <c r="E22" s="27">
        <v>10000</v>
      </c>
      <c r="F22" s="16">
        <f>1299.68+344.22+29.12</f>
        <v>1673.02</v>
      </c>
      <c r="G22" s="27">
        <v>5000</v>
      </c>
      <c r="H22" s="11"/>
    </row>
    <row r="23" ht="15" spans="2:8">
      <c r="B23" s="24" t="s">
        <v>26</v>
      </c>
      <c r="E23" s="28"/>
      <c r="F23" s="29"/>
      <c r="G23" s="28"/>
      <c r="H23" s="11"/>
    </row>
    <row r="24" ht="15" spans="2:8">
      <c r="B24" s="25" t="s">
        <v>27</v>
      </c>
      <c r="E24" s="30">
        <v>0</v>
      </c>
      <c r="F24" s="19">
        <v>0</v>
      </c>
      <c r="G24" s="30">
        <v>0</v>
      </c>
      <c r="H24" s="11"/>
    </row>
    <row r="25" ht="15" spans="2:8">
      <c r="B25" s="25" t="s">
        <v>28</v>
      </c>
      <c r="E25" s="30">
        <v>13000</v>
      </c>
      <c r="F25" s="19">
        <f>8406.01+600+198+4.8</f>
        <v>9208.81</v>
      </c>
      <c r="G25" s="30">
        <v>13000</v>
      </c>
      <c r="H25" s="11"/>
    </row>
    <row r="26" ht="15" outlineLevel="1" spans="2:8">
      <c r="B26" s="25" t="s">
        <v>29</v>
      </c>
      <c r="D26" s="14"/>
      <c r="E26" s="30">
        <v>10000</v>
      </c>
      <c r="F26" s="19">
        <v>0</v>
      </c>
      <c r="G26" s="30">
        <v>5000</v>
      </c>
      <c r="H26" s="11"/>
    </row>
    <row r="27" ht="15" outlineLevel="1" spans="2:8">
      <c r="B27" s="25" t="s">
        <v>30</v>
      </c>
      <c r="D27" s="14"/>
      <c r="E27" s="30">
        <v>10000</v>
      </c>
      <c r="F27" s="19"/>
      <c r="G27" s="30">
        <v>10000</v>
      </c>
      <c r="H27" s="11"/>
    </row>
    <row r="28" ht="15" spans="2:8">
      <c r="B28" s="24" t="s">
        <v>31</v>
      </c>
      <c r="E28" s="31">
        <v>15000</v>
      </c>
      <c r="F28" s="32">
        <v>0</v>
      </c>
      <c r="G28" s="31">
        <v>15000</v>
      </c>
      <c r="H28" s="11"/>
    </row>
    <row r="29" ht="15.75" spans="1:8">
      <c r="A29" s="2"/>
      <c r="B29" s="2"/>
      <c r="C29" s="2"/>
      <c r="D29" s="33" t="s">
        <v>32</v>
      </c>
      <c r="E29" s="34">
        <f>E13+E18+E24+E25+E26+E27+E28</f>
        <v>543200</v>
      </c>
      <c r="F29" s="35">
        <f>F13+F18+F23+F24+F25+F26+F27+F28</f>
        <v>348013.29</v>
      </c>
      <c r="G29" s="34">
        <f>G13+G18+G24+G25+G26+G27+G28</f>
        <v>602000</v>
      </c>
      <c r="H29" s="11"/>
    </row>
    <row r="30" ht="15.75" spans="5:8">
      <c r="E30" s="36"/>
      <c r="F30" s="37"/>
      <c r="G30" s="36"/>
      <c r="H30" s="11" t="s">
        <v>33</v>
      </c>
    </row>
    <row r="31" ht="15.75" spans="1:8">
      <c r="A31" s="2"/>
      <c r="B31" s="2"/>
      <c r="C31" s="2"/>
      <c r="D31" s="33" t="s">
        <v>34</v>
      </c>
      <c r="E31" s="38">
        <f>E10-E29</f>
        <v>-92761.0000000001</v>
      </c>
      <c r="F31" s="39">
        <f>F10-F29</f>
        <v>90832.67</v>
      </c>
      <c r="G31" s="38">
        <f>G10-G29</f>
        <v>-120250</v>
      </c>
      <c r="H31" s="11">
        <f>-G10/4</f>
        <v>-120437.5</v>
      </c>
    </row>
    <row r="32" ht="15" spans="1:8">
      <c r="A32" s="25"/>
      <c r="H32" s="11"/>
    </row>
    <row r="33" ht="15" spans="8:8">
      <c r="H33" s="11"/>
    </row>
    <row r="34" ht="15" spans="8:8">
      <c r="H34" s="11"/>
    </row>
    <row r="35" ht="15" spans="8:8">
      <c r="H35" s="11"/>
    </row>
    <row r="36" ht="15" spans="8:8">
      <c r="H36" s="11"/>
    </row>
    <row r="37" ht="15" spans="8:8">
      <c r="H37" s="11"/>
    </row>
    <row r="38" ht="15" spans="8:8">
      <c r="H38" s="11"/>
    </row>
    <row r="39" ht="15" spans="8:8">
      <c r="H39" s="11"/>
    </row>
    <row r="40" spans="8:8">
      <c r="H40" s="17"/>
    </row>
    <row r="41" spans="8:8">
      <c r="H41" s="17"/>
    </row>
    <row r="42" ht="15" spans="8:8">
      <c r="H42" s="11"/>
    </row>
    <row r="43" ht="15" spans="8:8">
      <c r="H43" s="11"/>
    </row>
  </sheetData>
  <mergeCells count="2">
    <mergeCell ref="E2:G2"/>
    <mergeCell ref="A10:D10"/>
  </mergeCells>
  <pageMargins left="0.708661417322835" right="0.708661417322835" top="0.748031496062992" bottom="0.748031496062992" header="0.31496062992126" footer="0.31496062992126"/>
  <pageSetup paperSize="9" scale="80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D o c u m e n t "   m a : c o n t e n t T y p e I D = " 0 x 0 1 0 1 0 0 5 D 9 F B 0 D 1 B 8 4 4 5 3 4 C A F B E E 8 6 3 4 5 4 2 3 4 4 0 "   m a : c o n t e n t T y p e V e r s i o n = " 1 5 "   m a : c o n t e n t T y p e D e s c r i p t i o n = " C r e a t e   a   n e w   d o c u m e n t . "   m a : c o n t e n t T y p e S c o p e = " "   m a : v e r s i o n I D = " b e 1 2 1 3 a d 7 c a 3 b 7 a 1 1 5 f a 4 1 0 9 1 3 4 c 2 9 b 4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a 2 e 5 1 c b 4 6 b c 5 c 0 9 b 1 1 c b 1 9 0 1 8 f d 4 a 2 9 c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6 0 0 1 8 e b 3 - 4 4 4 7 - 4 5 2 b - 9 d d 1 - a c b 5 8 d 7 f f a b 9 "   x m l n s : n s 3 = " f 8 f 4 4 2 3 4 - b 8 3 e - 4 8 c b - b 8 2 a - 8 0 b 4 a 2 e 4 5 b b 9 " >  
 < x s d : i m p o r t   n a m e s p a c e = " 6 0 0 1 8 e b 3 - 4 4 4 7 - 4 5 2 b - 9 d d 1 - a c b 5 8 d 7 f f a b 9 " / >  
 < x s d : i m p o r t   n a m e s p a c e = " f 8 f 4 4 2 3 4 - b 8 3 e - 4 8 c b - b 8 2 a - 8 0 b 4 a 2 e 4 5 b b 9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M e d i a S e r v i c e M e t a d a t a "   m i n O c c u r s = " 0 " / >  
 < x s d : e l e m e n t   r e f = " n s 2 : M e d i a S e r v i c e F a s t M e t a d a t a "   m i n O c c u r s = " 0 " / >  
 < x s d : e l e m e n t   r e f = " n s 2 : l c f 7 6 f 1 5 5 c e d 4 d d c b 4 0 9 7 1 3 4 f f 3 c 3 3 2 f "   m i n O c c u r s = " 0 " / >  
 < x s d : e l e m e n t   r e f = " n s 3 : T a x C a t c h A l l "   m i n O c c u r s = " 0 " / >  
 < x s d : e l e m e n t   r e f = " n s 2 : M e d i a S e r v i c e D a t e T a k e n "   m i n O c c u r s = " 0 " / >  
 < x s d : e l e m e n t   r e f = " n s 2 : M e d i a S e r v i c e G e n e r a t i o n T i m e "   m i n O c c u r s = " 0 " / >  
 < x s d : e l e m e n t   r e f = " n s 2 : M e d i a S e r v i c e E v e n t H a s h C o d e "   m i n O c c u r s = " 0 " / >  
 < x s d : e l e m e n t   r e f = " n s 2 : M e d i a S e r v i c e O C R "   m i n O c c u r s = " 0 " / >  
 < x s d : e l e m e n t   r e f = " n s 2 : M e d i a L e n g t h I n S e c o n d s "   m i n O c c u r s = " 0 " / >  
 < x s d : e l e m e n t   r e f = " n s 3 : S h a r e d W i t h U s e r s "   m i n O c c u r s = " 0 " / >  
 < x s d : e l e m e n t   r e f = " n s 3 : S h a r e d W i t h D e t a i l s "   m i n O c c u r s = " 0 " / >  
 < x s d : e l e m e n t   r e f = " n s 2 : M e d i a S e r v i c e O b j e c t D e t e c t o r V e r s i o n s "   m i n O c c u r s = " 0 " / >  
 < x s d : e l e m e n t   r e f = " n s 2 : M e d i a S e r v i c e L o c a t i o n "   m i n O c c u r s = " 0 " / >  
 < x s d : e l e m e n t   r e f = " n s 2 : M e d i a S e r v i c e S e a r c h P r o p e r t i e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6 0 0 1 8 e b 3 - 4 4 4 7 - 4 5 2 b - 9 d d 1 - a c b 5 8 d 7 f f a b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l c f 7 6 f 1 5 5 c e d 4 d d c b 4 0 9 7 1 3 4 f f 3 c 3 3 2 f "   m a : i n d e x = " 1 1 "   n i l l a b l e = " t r u e "   m a : t a x o n o m y = " t r u e "   m a : i n t e r n a l N a m e = " l c f 7 6 f 1 5 5 c e d 4 d d c b 4 0 9 7 1 3 4 f f 3 c 3 3 2 f "   m a : t a x o n o m y F i e l d N a m e = " M e d i a S e r v i c e I m a g e T a g s "   m a : d i s p l a y N a m e = " I m a g e   T a g s "   m a : r e a d O n l y = " f a l s e "   m a : f i e l d I d = " { 5 c f 7 6 f 1 5 - 5 c e d - 4 d d c - b 4 0 9 - 7 1 3 4 f f 3 c 3 3 2 f } "   m a : t a x o n o m y M u l t i = " t r u e "   m a : s s p I d = " e 2 6 0 f 2 9 6 - a 7 8 9 - 4 7 9 0 - a a e f - e e 5 c d b f e b 9 a 4 "   m a : t e r m S e t I d = " 0 9 8 1 4 c d 3 - 5 6 8 e - f e 9 0 - 9 8 1 4 - 8 d 6 2 1 f f 8 f b 8 4 "   m a : a n c h o r I d = " f b a 5 4 f b 3 - c 3 e 1 - f e 8 1 - a 7 7 6 - c a 4 b 6 9 1 4 8 c 4 d "   m a : o p e n = " t r u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e d i a S e r v i c e D a t e T a k e n "   m a : i n d e x = " 1 3 "   n i l l a b l e = " t r u e "   m a : d i s p l a y N a m e = " M e d i a S e r v i c e D a t e T a k e n "   m a : h i d d e n = " t r u e "   m a : i n d e x e d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4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5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6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L e n g t h I n S e c o n d s "   m a : i n d e x = " 1 7 "   n i l l a b l e = " t r u e "   m a : d i s p l a y N a m e = " M e d i a L e n g t h I n S e c o n d s "   m a : h i d d e n = " t r u e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x s d : e l e m e n t   n a m e = " M e d i a S e r v i c e O b j e c t D e t e c t o r V e r s i o n s "   m a : i n d e x = " 2 0 "   n i l l a b l e = " t r u e "   m a : d i s p l a y N a m e = " M e d i a S e r v i c e O b j e c t D e t e c t o r V e r s i o n s "   m a : d e s c r i p t i o n = "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2 1 "   n i l l a b l e = " t r u e "   m a : d i s p l a y N a m e = " L o c a t i o n "   m a : d e s c r i p t i o n = " "   m a : i n d e x e d = " t r u e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S e a r c h P r o p e r t i e s "   m a : i n d e x = " 2 2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f 8 f 4 4 2 3 4 - b 8 3 e - 4 8 c b - b 8 2 a - 8 0 b 4 a 2 e 4 5 b b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T a x C a t c h A l l "   m a : i n d e x = " 1 2 "   n i l l a b l e = " t r u e "   m a : d i s p l a y N a m e = " T a x o n o m y   C a t c h   A l l   C o l u m n "   m a : h i d d e n = " t r u e "   m a : l i s t = " { 7 c 4 1 5 2 8 4 - 1 5 4 a - 4 a 7 a - 8 3 b 4 - b 7 8 5 8 6 1 c f b f f } "   m a : i n t e r n a l N a m e = " T a x C a t c h A l l "   m a : s h o w F i e l d = " C a t c h A l l D a t a "   m a : w e b = " f 8 f 4 4 2 3 4 - b 8 3 e - 4 8 c b - b 8 2 a - 8 0 b 4 a 2 e 4 5 b b 9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S h a r e d W i t h U s e r s "   m a : i n d e x = " 1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l c f 7 6 f 1 5 5 c e d 4 d d c b 4 0 9 7 1 3 4 f f 3 c 3 3 2 f   x m l n s = " 6 0 0 1 8 e b 3 - 4 4 4 7 - 4 5 2 b - 9 d d 1 - a c b 5 8 d 7 f f a b 9 " > < T e r m s   x m l n s = " h t t p : / / s c h e m a s . m i c r o s o f t . c o m / o f f i c e / i n f o p a t h / 2 0 0 7 / P a r t n e r C o n t r o l s " > < / T e r m s > < / l c f 7 6 f 1 5 5 c e d 4 d d c b 4 0 9 7 1 3 4 f f 3 c 3 3 2 f > < T a x C a t c h A l l   x m l n s = " f 8 f 4 4 2 3 4 - b 8 3 e - 4 8 c b - b 8 2 a - 8 0 b 4 a 2 e 4 5 b b 9 "   x s i : n i l = " t r u e " / > < / d o c u m e n t M a n a g e m e n t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8078D789-729F-4088-AFC6-03948EE094FB}">
  <ds:schemaRefs/>
</ds:datastoreItem>
</file>

<file path=customXml/itemProps2.xml><?xml version="1.0" encoding="utf-8"?>
<ds:datastoreItem xmlns:ds="http://schemas.openxmlformats.org/officeDocument/2006/customXml" ds:itemID="{3BABC418-1DE0-416D-9E1C-32AD9881B8A0}">
  <ds:schemaRefs/>
</ds:datastoreItem>
</file>

<file path=customXml/itemProps3.xml><?xml version="1.0" encoding="utf-8"?>
<ds:datastoreItem xmlns:ds="http://schemas.openxmlformats.org/officeDocument/2006/customXml" ds:itemID="{7D6F6525-3472-467D-AF75-6B40246B5EF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2025-2026 eelarve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Tints-Vill</dc:creator>
  <cp:lastModifiedBy>grete</cp:lastModifiedBy>
  <dcterms:created xsi:type="dcterms:W3CDTF">2024-03-25T14:52:00Z</dcterms:created>
  <dcterms:modified xsi:type="dcterms:W3CDTF">2025-04-02T07:36:10Z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0x0101005D9FB0D1B844534CAFBEE86345423440</vt:lpwstr>
  </property>
  <property fmtid="{D5CDD505-2E9C-101B-9397-08002B2CF9AE}" pid="3" name="ICV">
    <vt:lpwstr>8739B413EBEF48D9A7E492F8ED3297F4_12</vt:lpwstr>
  </property>
  <property fmtid="{D5CDD505-2E9C-101B-9397-08002B2CF9AE}" pid="4" name="KSOProductBuildVer">
    <vt:lpwstr>1033-12.2.0.20326</vt:lpwstr>
  </property>
</Properties>
</file>