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2025-2026 eelar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evelin tints</author>
  </authors>
  <commentList>
    <comment ref="F9" authorId="0">
      <text>
        <r>
          <rPr>
            <sz val="9"/>
            <rFont val="Tahoma"/>
            <charset val="186"/>
          </rPr>
          <t xml:space="preserve">trahvid - 2667
intressid - 8584
</t>
        </r>
      </text>
    </comment>
    <comment ref="F16" authorId="0">
      <text>
        <r>
          <rPr>
            <sz val="9"/>
            <rFont val="Tahoma"/>
            <charset val="186"/>
          </rPr>
          <t>KVK töötasud</t>
        </r>
      </text>
    </comment>
    <comment ref="F17" authorId="0">
      <text>
        <r>
          <rPr>
            <sz val="9"/>
            <rFont val="Tahoma"/>
            <charset val="186"/>
          </rPr>
          <t xml:space="preserve">erisoodustus+maks =1853
QAN, CEAOB =2534
KVKga seot.lähetused=307
</t>
        </r>
      </text>
    </comment>
    <comment ref="F20" authorId="0">
      <text>
        <r>
          <rPr>
            <sz val="9"/>
            <rFont val="Tahoma"/>
            <charset val="186"/>
          </rPr>
          <t>kommunaal = 1356
koristus 632</t>
        </r>
      </text>
    </comment>
    <comment ref="F21" authorId="0">
      <text>
        <r>
          <rPr>
            <sz val="9"/>
            <rFont val="Tahoma"/>
            <charset val="186"/>
          </rPr>
          <t>side = 1194
juriidiline = 20718
rmtp = 4636
riistvara ja tarvikud = 4748 (2x Samsung Galaxy S24, Lenovo THinkPad T14s_Katre, Galaxy S24 Ultra_Urmas)
IT kulud = 894</t>
        </r>
      </text>
    </comment>
    <comment ref="F22" authorId="0">
      <text>
        <r>
          <rPr>
            <sz val="9"/>
            <rFont val="Tahoma"/>
            <charset val="186"/>
          </rPr>
          <t>bürootarbed = 142
trükised = 1373
pangatasud = 26
sõidukulud = 132</t>
        </r>
      </text>
    </comment>
    <comment ref="F27" authorId="0">
      <text>
        <r>
          <rPr>
            <sz val="9"/>
            <rFont val="Tahoma"/>
            <charset val="186"/>
          </rPr>
          <t xml:space="preserve">Standardite tõlked
</t>
        </r>
      </text>
    </comment>
    <comment ref="F28" authorId="0">
      <text>
        <r>
          <rPr>
            <sz val="9"/>
            <rFont val="Tahoma"/>
            <charset val="186"/>
          </rPr>
          <t xml:space="preserve">kohtuotusega välja mõistetud 
</t>
        </r>
      </text>
    </comment>
  </commentList>
</comments>
</file>

<file path=xl/sharedStrings.xml><?xml version="1.0" encoding="utf-8"?>
<sst xmlns="http://schemas.openxmlformats.org/spreadsheetml/2006/main" count="37" uniqueCount="35">
  <si>
    <t>2025 - 2026 eelarve</t>
  </si>
  <si>
    <t>Järelevalve</t>
  </si>
  <si>
    <t>Eelarve</t>
  </si>
  <si>
    <t>Tegelik 8 kuud</t>
  </si>
  <si>
    <t>Tulud</t>
  </si>
  <si>
    <t>2024/2025</t>
  </si>
  <si>
    <t>2025/2026</t>
  </si>
  <si>
    <t>Tasu protsent</t>
  </si>
  <si>
    <t>Audiitorkogu liikmete kohustuslikud liikmemaksud</t>
  </si>
  <si>
    <t>Audiitorettevõtja järelvalvetasu</t>
  </si>
  <si>
    <t>Sihtfinantseerimine järelevalve korraldamiseks</t>
  </si>
  <si>
    <t>Kutseeksamitasud</t>
  </si>
  <si>
    <r>
      <rPr>
        <sz val="10"/>
        <color rgb="FF002060"/>
        <rFont val="Whitney Book"/>
        <charset val="186"/>
      </rPr>
      <t xml:space="preserve">Muud tulud </t>
    </r>
    <r>
      <rPr>
        <i/>
        <sz val="10"/>
        <color rgb="FF002060"/>
        <rFont val="Whitney Book"/>
        <charset val="186"/>
      </rPr>
      <t>(trahvid, viivised, finantstulu jmt)</t>
    </r>
  </si>
  <si>
    <t>Tulud kokku</t>
  </si>
  <si>
    <t>Kulud</t>
  </si>
  <si>
    <t>Üldkulu</t>
  </si>
  <si>
    <t>Tööjõukulud</t>
  </si>
  <si>
    <t>Järelvalvenõukogu</t>
  </si>
  <si>
    <t xml:space="preserve">Töötajad </t>
  </si>
  <si>
    <t>Välisekspertide kaasamise kulud</t>
  </si>
  <si>
    <t>Lähetuskulud ja muud tööjõukulud (koolitus jmt)</t>
  </si>
  <si>
    <t>Haldus- ja tegevuskulud</t>
  </si>
  <si>
    <t>Kontori üürikulu</t>
  </si>
  <si>
    <t>Kommunaal- ja muud bürooruumidega seotud kulud</t>
  </si>
  <si>
    <t>Sisseostetavad teenused (rmtp.e, õigusabi, it kulu sh riistvara/tarkvara jmt)</t>
  </si>
  <si>
    <t>Muud büroo- ja tegevuskulud</t>
  </si>
  <si>
    <t>Järelvalvetegevused</t>
  </si>
  <si>
    <t>Järelvalvementluse läbiviimise kulu</t>
  </si>
  <si>
    <t>Eksamikomisjoni töö tasustamine</t>
  </si>
  <si>
    <t>Muud kutseeksami korraldamise kulud</t>
  </si>
  <si>
    <t>Rahvusvaheliste standardite tõlkimise kulu</t>
  </si>
  <si>
    <t>Ettenägematute kulude reserv</t>
  </si>
  <si>
    <t>Kulud kokku</t>
  </si>
  <si>
    <t>25% tuludest</t>
  </si>
  <si>
    <t>Tulem kokku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</si>
</sst>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#,##0_ ;\-#,##0\ "/>
  </numFmts>
  <fonts count="30">
    <font>
      <sz val="11"/>
      <color theme="1"/>
      <name val="Aptos Narrow"/>
      <charset val="134"/>
      <scheme val="minor"/>
    </font>
    <font>
      <sz val="10"/>
      <color rgb="FF002060"/>
      <name val="Whitney Book"/>
      <charset val="186"/>
    </font>
    <font>
      <b/>
      <sz val="10"/>
      <color rgb="FF002060"/>
      <name val="Whitney Book"/>
      <charset val="186"/>
    </font>
    <font>
      <sz val="11"/>
      <color theme="1"/>
      <name val="Times"/>
      <charset val="134"/>
    </font>
    <font>
      <i/>
      <sz val="10"/>
      <color rgb="FF002060"/>
      <name val="Whitney Book"/>
      <charset val="186"/>
    </font>
    <font>
      <i/>
      <sz val="6"/>
      <color rgb="FF002060"/>
      <name val="Whitney Book"/>
      <charset val="186"/>
    </font>
    <font>
      <sz val="8"/>
      <color theme="1"/>
      <name val="Times"/>
      <charset val="134"/>
    </font>
    <font>
      <b/>
      <i/>
      <sz val="10"/>
      <color rgb="FF002060"/>
      <name val="Whitney Book"/>
      <charset val="186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sz val="11"/>
      <color theme="1"/>
      <name val="Aptos Narrow"/>
      <charset val="186"/>
      <scheme val="minor"/>
    </font>
    <font>
      <sz val="9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/>
    <xf numFmtId="176" fontId="1" fillId="2" borderId="8" xfId="0" applyNumberFormat="1" applyFont="1" applyFill="1" applyBorder="1"/>
    <xf numFmtId="10" fontId="3" fillId="2" borderId="0" xfId="0" applyNumberFormat="1" applyFont="1" applyFill="1"/>
    <xf numFmtId="0" fontId="4" fillId="2" borderId="0" xfId="0" applyFont="1" applyFill="1" applyAlignment="1">
      <alignment horizontal="right"/>
    </xf>
    <xf numFmtId="176" fontId="5" fillId="2" borderId="9" xfId="0" applyNumberFormat="1" applyFont="1" applyFill="1" applyBorder="1" applyAlignment="1">
      <alignment horizontal="right"/>
    </xf>
    <xf numFmtId="176" fontId="5" fillId="2" borderId="10" xfId="0" applyNumberFormat="1" applyFont="1" applyFill="1" applyBorder="1" applyAlignment="1">
      <alignment horizontal="right"/>
    </xf>
    <xf numFmtId="0" fontId="6" fillId="2" borderId="0" xfId="0" applyFont="1" applyFill="1"/>
    <xf numFmtId="9" fontId="6" fillId="2" borderId="0" xfId="3" applyFont="1" applyFill="1"/>
    <xf numFmtId="176" fontId="1" fillId="2" borderId="10" xfId="0" applyNumberFormat="1" applyFont="1" applyFill="1" applyBorder="1"/>
    <xf numFmtId="176" fontId="2" fillId="2" borderId="8" xfId="0" applyNumberFormat="1" applyFont="1" applyFill="1" applyBorder="1"/>
    <xf numFmtId="176" fontId="2" fillId="2" borderId="10" xfId="0" applyNumberFormat="1" applyFont="1" applyFill="1" applyBorder="1"/>
    <xf numFmtId="176" fontId="1" fillId="2" borderId="11" xfId="0" applyNumberFormat="1" applyFont="1" applyFill="1" applyBorder="1"/>
    <xf numFmtId="176" fontId="1" fillId="2" borderId="12" xfId="0" applyNumberFormat="1" applyFont="1" applyFill="1" applyBorder="1"/>
    <xf numFmtId="0" fontId="7" fillId="2" borderId="0" xfId="0" applyFont="1" applyFill="1"/>
    <xf numFmtId="0" fontId="4" fillId="2" borderId="0" xfId="0" applyFont="1" applyFill="1"/>
    <xf numFmtId="176" fontId="5" fillId="2" borderId="8" xfId="0" applyNumberFormat="1" applyFont="1" applyFill="1" applyBorder="1" applyAlignment="1">
      <alignment horizontal="right"/>
    </xf>
    <xf numFmtId="176" fontId="5" fillId="2" borderId="13" xfId="0" applyNumberFormat="1" applyFont="1" applyFill="1" applyBorder="1" applyAlignment="1">
      <alignment horizontal="right"/>
    </xf>
    <xf numFmtId="176" fontId="1" fillId="2" borderId="14" xfId="0" applyNumberFormat="1" applyFont="1" applyFill="1" applyBorder="1"/>
    <xf numFmtId="176" fontId="1" fillId="2" borderId="15" xfId="0" applyNumberFormat="1" applyFont="1" applyFill="1" applyBorder="1"/>
    <xf numFmtId="176" fontId="1" fillId="2" borderId="9" xfId="0" applyNumberFormat="1" applyFont="1" applyFill="1" applyBorder="1"/>
    <xf numFmtId="176" fontId="1" fillId="2" borderId="9" xfId="0" applyNumberFormat="1" applyFont="1" applyFill="1" applyBorder="1" applyAlignment="1">
      <alignment horizontal="right"/>
    </xf>
    <xf numFmtId="176" fontId="1" fillId="2" borderId="1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76" fontId="2" fillId="2" borderId="9" xfId="0" applyNumberFormat="1" applyFont="1" applyFill="1" applyBorder="1"/>
    <xf numFmtId="176" fontId="2" fillId="2" borderId="16" xfId="0" applyNumberFormat="1" applyFont="1" applyFill="1" applyBorder="1"/>
    <xf numFmtId="176" fontId="1" fillId="2" borderId="17" xfId="0" applyNumberFormat="1" applyFont="1" applyFill="1" applyBorder="1"/>
    <xf numFmtId="176" fontId="1" fillId="2" borderId="6" xfId="0" applyNumberFormat="1" applyFont="1" applyFill="1" applyBorder="1"/>
    <xf numFmtId="176" fontId="1" fillId="2" borderId="18" xfId="0" applyNumberFormat="1" applyFont="1" applyFill="1" applyBorder="1"/>
    <xf numFmtId="176" fontId="1" fillId="2" borderId="19" xfId="0" applyNumberFormat="1" applyFont="1" applyFill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30" zoomScaleNormal="130" workbookViewId="0">
      <selection activeCell="D12" sqref="D12"/>
    </sheetView>
  </sheetViews>
  <sheetFormatPr defaultColWidth="9" defaultRowHeight="12.75" outlineLevelCol="7"/>
  <cols>
    <col min="1" max="1" width="1.725" style="1" customWidth="1"/>
    <col min="2" max="2" width="2.725" style="1" customWidth="1"/>
    <col min="3" max="3" width="3.54166666666667" style="1" customWidth="1"/>
    <col min="4" max="4" width="31" style="1" customWidth="1"/>
    <col min="5" max="5" width="11.1833333333333" style="1" customWidth="1"/>
    <col min="6" max="6" width="12.725" style="1" customWidth="1"/>
    <col min="7" max="16384" width="9" style="1"/>
  </cols>
  <sheetData>
    <row r="1" ht="13.5" spans="1:4">
      <c r="A1" s="2" t="s">
        <v>0</v>
      </c>
      <c r="B1" s="2"/>
      <c r="C1" s="2"/>
      <c r="D1" s="3"/>
    </row>
    <row r="2" ht="13.5" spans="5:7">
      <c r="E2" s="4" t="s">
        <v>1</v>
      </c>
      <c r="F2" s="5"/>
      <c r="G2" s="6"/>
    </row>
    <row r="3" ht="13.5" spans="1:7">
      <c r="A3" s="3"/>
      <c r="B3" s="3"/>
      <c r="C3" s="3"/>
      <c r="D3" s="3"/>
      <c r="E3" s="7" t="s">
        <v>2</v>
      </c>
      <c r="F3" s="8" t="s">
        <v>3</v>
      </c>
      <c r="G3" s="9" t="s">
        <v>2</v>
      </c>
    </row>
    <row r="4" ht="15" spans="1:8">
      <c r="A4" s="2" t="s">
        <v>4</v>
      </c>
      <c r="E4" s="10" t="s">
        <v>5</v>
      </c>
      <c r="F4" s="10" t="s">
        <v>5</v>
      </c>
      <c r="G4" s="10" t="s">
        <v>6</v>
      </c>
      <c r="H4" s="11" t="s">
        <v>7</v>
      </c>
    </row>
    <row r="5" ht="15" spans="2:8">
      <c r="B5" s="1" t="s">
        <v>8</v>
      </c>
      <c r="E5" s="12">
        <f>SUM(E6:E6)</f>
        <v>374689</v>
      </c>
      <c r="F5" s="12">
        <f>SUM(F6:F6)</f>
        <v>391570.15</v>
      </c>
      <c r="G5" s="12">
        <f>SUM(G6:G6)</f>
        <v>406000</v>
      </c>
      <c r="H5" s="13">
        <v>0.007</v>
      </c>
    </row>
    <row r="6" outlineLevel="1" spans="2:8">
      <c r="B6" s="14"/>
      <c r="C6" s="14"/>
      <c r="D6" s="14" t="s">
        <v>9</v>
      </c>
      <c r="E6" s="15">
        <f>53527000*0.7%</f>
        <v>374689</v>
      </c>
      <c r="F6" s="16">
        <f>258972.92+132597.23</f>
        <v>391570.15</v>
      </c>
      <c r="G6" s="15">
        <f>58000000*H5</f>
        <v>406000</v>
      </c>
      <c r="H6" s="17"/>
    </row>
    <row r="7" spans="2:8">
      <c r="B7" s="1" t="s">
        <v>10</v>
      </c>
      <c r="E7" s="12">
        <v>42750</v>
      </c>
      <c r="F7" s="12">
        <v>22500</v>
      </c>
      <c r="G7" s="12">
        <v>42750</v>
      </c>
      <c r="H7" s="18"/>
    </row>
    <row r="8" spans="2:8">
      <c r="B8" s="1" t="s">
        <v>11</v>
      </c>
      <c r="E8" s="12">
        <v>13000</v>
      </c>
      <c r="F8" s="19">
        <f>10855+2670</f>
        <v>13525</v>
      </c>
      <c r="G8" s="12">
        <v>13000</v>
      </c>
      <c r="H8" s="17"/>
    </row>
    <row r="9" ht="15" spans="2:8">
      <c r="B9" s="1" t="s">
        <v>12</v>
      </c>
      <c r="E9" s="12">
        <v>20000</v>
      </c>
      <c r="F9" s="19">
        <f>8779.45+2471.36</f>
        <v>11250.81</v>
      </c>
      <c r="G9" s="12">
        <v>20000</v>
      </c>
      <c r="H9" s="11"/>
    </row>
    <row r="10" ht="15" spans="1:8">
      <c r="A10" s="3" t="s">
        <v>13</v>
      </c>
      <c r="B10" s="3"/>
      <c r="C10" s="3"/>
      <c r="D10" s="3"/>
      <c r="E10" s="20">
        <f>SUM(E7:E9)+E5</f>
        <v>450439</v>
      </c>
      <c r="F10" s="21">
        <f>SUM(F7:F9)+F5</f>
        <v>438845.96</v>
      </c>
      <c r="G10" s="20">
        <f>SUM(G7:G9)+G5</f>
        <v>481750</v>
      </c>
      <c r="H10" s="11"/>
    </row>
    <row r="11" ht="15" spans="1:8">
      <c r="A11" s="2" t="s">
        <v>14</v>
      </c>
      <c r="E11" s="22"/>
      <c r="F11" s="23"/>
      <c r="G11" s="22"/>
      <c r="H11" s="11"/>
    </row>
    <row r="12" ht="15" spans="2:8">
      <c r="B12" s="24" t="s">
        <v>15</v>
      </c>
      <c r="C12" s="24"/>
      <c r="E12" s="22"/>
      <c r="F12" s="23"/>
      <c r="G12" s="22"/>
      <c r="H12" s="11"/>
    </row>
    <row r="13" ht="15" spans="2:8">
      <c r="B13" s="25" t="s">
        <v>16</v>
      </c>
      <c r="C13" s="24"/>
      <c r="E13" s="12">
        <f>SUM(E14:E17)</f>
        <v>431000</v>
      </c>
      <c r="F13" s="19">
        <f>SUM(F14:F17)</f>
        <v>298926.79</v>
      </c>
      <c r="G13" s="12">
        <f>SUM(G14:G17)</f>
        <v>508000</v>
      </c>
      <c r="H13" s="11"/>
    </row>
    <row r="14" ht="15" spans="2:8">
      <c r="B14" s="25"/>
      <c r="D14" s="14" t="s">
        <v>17</v>
      </c>
      <c r="E14" s="26">
        <v>114000</v>
      </c>
      <c r="F14" s="16">
        <f>54437.38+14400+4752</f>
        <v>73589.38</v>
      </c>
      <c r="G14" s="26">
        <v>114000</v>
      </c>
      <c r="H14" s="11"/>
    </row>
    <row r="15" ht="15" spans="4:8">
      <c r="D15" s="14" t="s">
        <v>18</v>
      </c>
      <c r="E15" s="26">
        <v>300000</v>
      </c>
      <c r="F15" s="16">
        <f>160767.88+44400+14652+355.2</f>
        <v>220175.08</v>
      </c>
      <c r="G15" s="26">
        <v>380000</v>
      </c>
      <c r="H15" s="11"/>
    </row>
    <row r="16" ht="15" spans="4:8">
      <c r="D16" s="14" t="s">
        <v>19</v>
      </c>
      <c r="E16" s="26">
        <v>7000</v>
      </c>
      <c r="F16" s="16">
        <f>468.3</f>
        <v>468.3</v>
      </c>
      <c r="G16" s="26">
        <v>2000</v>
      </c>
      <c r="H16" s="11"/>
    </row>
    <row r="17" ht="15" spans="4:8">
      <c r="D17" s="14" t="s">
        <v>20</v>
      </c>
      <c r="E17" s="26">
        <v>10000</v>
      </c>
      <c r="F17" s="16">
        <f>4594.03+100</f>
        <v>4694.03</v>
      </c>
      <c r="G17" s="26">
        <v>12000</v>
      </c>
      <c r="H17" s="11"/>
    </row>
    <row r="18" ht="15" spans="2:8">
      <c r="B18" s="25" t="s">
        <v>21</v>
      </c>
      <c r="C18" s="24"/>
      <c r="D18" s="24"/>
      <c r="E18" s="12">
        <f>SUM(E19:E22)</f>
        <v>64200</v>
      </c>
      <c r="F18" s="19">
        <f>SUM(F19:F22)</f>
        <v>39877.69</v>
      </c>
      <c r="G18" s="12">
        <f>SUM(G19:G22)</f>
        <v>51000</v>
      </c>
      <c r="H18" s="11"/>
    </row>
    <row r="19" ht="15" spans="2:8">
      <c r="B19" s="25"/>
      <c r="C19" s="24"/>
      <c r="D19" s="14" t="s">
        <v>22</v>
      </c>
      <c r="E19" s="26">
        <v>6200</v>
      </c>
      <c r="F19" s="16">
        <f>3019.5+1006.5</f>
        <v>4026</v>
      </c>
      <c r="G19" s="26">
        <v>1000</v>
      </c>
      <c r="H19" s="11"/>
    </row>
    <row r="20" ht="15" spans="2:8">
      <c r="B20" s="25"/>
      <c r="C20" s="24"/>
      <c r="D20" s="14" t="s">
        <v>23</v>
      </c>
      <c r="E20" s="26">
        <v>3000</v>
      </c>
      <c r="F20" s="16">
        <f>1420.39+410.03+157.94</f>
        <v>1988.36</v>
      </c>
      <c r="G20" s="26">
        <v>0</v>
      </c>
      <c r="H20" s="11"/>
    </row>
    <row r="21" ht="15" spans="2:8">
      <c r="B21" s="25"/>
      <c r="C21" s="24"/>
      <c r="D21" s="14" t="s">
        <v>24</v>
      </c>
      <c r="E21" s="26">
        <v>45000</v>
      </c>
      <c r="F21" s="16">
        <f>27966.94+298.23+2604.09+1159+206.96-44.91</f>
        <v>32190.31</v>
      </c>
      <c r="G21" s="26">
        <v>45000</v>
      </c>
      <c r="H21" s="11"/>
    </row>
    <row r="22" ht="15.75" spans="4:8">
      <c r="D22" s="14" t="s">
        <v>25</v>
      </c>
      <c r="E22" s="27">
        <v>10000</v>
      </c>
      <c r="F22" s="16">
        <f>1299.68+344.22+29.12</f>
        <v>1673.02</v>
      </c>
      <c r="G22" s="27">
        <v>5000</v>
      </c>
      <c r="H22" s="11"/>
    </row>
    <row r="23" ht="15" spans="2:8">
      <c r="B23" s="24" t="s">
        <v>26</v>
      </c>
      <c r="E23" s="28"/>
      <c r="F23" s="29"/>
      <c r="G23" s="28"/>
      <c r="H23" s="11"/>
    </row>
    <row r="24" ht="15" spans="2:8">
      <c r="B24" s="25" t="s">
        <v>27</v>
      </c>
      <c r="E24" s="30">
        <v>0</v>
      </c>
      <c r="F24" s="19">
        <v>0</v>
      </c>
      <c r="G24" s="30">
        <v>0</v>
      </c>
      <c r="H24" s="11"/>
    </row>
    <row r="25" ht="15" spans="2:8">
      <c r="B25" s="25" t="s">
        <v>28</v>
      </c>
      <c r="E25" s="30">
        <v>13000</v>
      </c>
      <c r="F25" s="19">
        <f>8406.01+600+198+4.8</f>
        <v>9208.81</v>
      </c>
      <c r="G25" s="30">
        <v>13000</v>
      </c>
      <c r="H25" s="11"/>
    </row>
    <row r="26" ht="15" outlineLevel="1" spans="2:8">
      <c r="B26" s="25" t="s">
        <v>29</v>
      </c>
      <c r="D26" s="14"/>
      <c r="E26" s="30">
        <v>10000</v>
      </c>
      <c r="F26" s="19">
        <v>0</v>
      </c>
      <c r="G26" s="30">
        <v>5000</v>
      </c>
      <c r="H26" s="11"/>
    </row>
    <row r="27" ht="15" outlineLevel="1" spans="2:8">
      <c r="B27" s="25" t="s">
        <v>30</v>
      </c>
      <c r="D27" s="14"/>
      <c r="E27" s="30">
        <v>10000</v>
      </c>
      <c r="F27" s="19"/>
      <c r="G27" s="30">
        <v>10000</v>
      </c>
      <c r="H27" s="11"/>
    </row>
    <row r="28" ht="15" spans="2:8">
      <c r="B28" s="24" t="s">
        <v>31</v>
      </c>
      <c r="E28" s="31">
        <v>15000</v>
      </c>
      <c r="F28" s="32">
        <v>0</v>
      </c>
      <c r="G28" s="31">
        <v>15000</v>
      </c>
      <c r="H28" s="11"/>
    </row>
    <row r="29" ht="15.75" spans="1:8">
      <c r="A29" s="2"/>
      <c r="B29" s="2"/>
      <c r="C29" s="2"/>
      <c r="D29" s="33" t="s">
        <v>32</v>
      </c>
      <c r="E29" s="34">
        <f>E13+E18+E24+E25+E26+E27+E28</f>
        <v>543200</v>
      </c>
      <c r="F29" s="35">
        <f>F13+F18+F23+F24+F25+F26+F27+F28</f>
        <v>348013.29</v>
      </c>
      <c r="G29" s="34">
        <f>G13+G18+G24+G25+G26+G27+G28</f>
        <v>602000</v>
      </c>
      <c r="H29" s="11"/>
    </row>
    <row r="30" ht="15.75" spans="5:8">
      <c r="E30" s="36"/>
      <c r="F30" s="37"/>
      <c r="G30" s="36"/>
      <c r="H30" s="11" t="s">
        <v>33</v>
      </c>
    </row>
    <row r="31" ht="15.75" spans="1:8">
      <c r="A31" s="2"/>
      <c r="B31" s="2"/>
      <c r="C31" s="2"/>
      <c r="D31" s="33" t="s">
        <v>34</v>
      </c>
      <c r="E31" s="38">
        <f>E10-E29</f>
        <v>-92761.0000000001</v>
      </c>
      <c r="F31" s="39">
        <f>F10-F29</f>
        <v>90832.67</v>
      </c>
      <c r="G31" s="38">
        <f>G10-G29</f>
        <v>-120250</v>
      </c>
      <c r="H31" s="11">
        <f>-G10/4</f>
        <v>-120437.5</v>
      </c>
    </row>
    <row r="32" ht="15" spans="1:8">
      <c r="A32" s="25"/>
      <c r="H32" s="11"/>
    </row>
    <row r="33" ht="15" spans="8:8">
      <c r="H33" s="11"/>
    </row>
    <row r="34" ht="15" spans="8:8">
      <c r="H34" s="11"/>
    </row>
    <row r="35" ht="15" spans="8:8">
      <c r="H35" s="11"/>
    </row>
    <row r="36" ht="15" spans="8:8">
      <c r="H36" s="11"/>
    </row>
    <row r="37" ht="15" spans="8:8">
      <c r="H37" s="11"/>
    </row>
    <row r="38" ht="15" spans="8:8">
      <c r="H38" s="11"/>
    </row>
    <row r="39" ht="15" spans="8:8">
      <c r="H39" s="11"/>
    </row>
    <row r="40" spans="8:8">
      <c r="H40" s="17"/>
    </row>
    <row r="41" spans="8:8">
      <c r="H41" s="17"/>
    </row>
    <row r="42" ht="15" spans="8:8">
      <c r="H42" s="11"/>
    </row>
    <row r="43" ht="15" spans="8:8">
      <c r="H43" s="11"/>
    </row>
  </sheetData>
  <mergeCells count="2">
    <mergeCell ref="E2:G2"/>
    <mergeCell ref="A10:D10"/>
  </mergeCells>
  <pageMargins left="0.708661417322835" right="0.708661417322835" top="0.748031496062992" bottom="0.748031496062992" header="0.31496062992126" footer="0.31496062992126"/>
  <pageSetup paperSize="9" scale="80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078D789-729F-4088-AFC6-03948EE094FB}">
  <ds:schemaRefs/>
</ds:datastoreItem>
</file>

<file path=customXml/itemProps2.xml><?xml version="1.0" encoding="utf-8"?>
<ds:datastoreItem xmlns:ds="http://schemas.openxmlformats.org/officeDocument/2006/customXml" ds:itemID="{3BABC418-1DE0-416D-9E1C-32AD9881B8A0}">
  <ds:schemaRefs/>
</ds:datastoreItem>
</file>

<file path=customXml/itemProps3.xml><?xml version="1.0" encoding="utf-8"?>
<ds:datastoreItem xmlns:ds="http://schemas.openxmlformats.org/officeDocument/2006/customXml" ds:itemID="{7D6F6525-3472-467D-AF75-6B40246B5E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 eelarve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Tints-Vill</dc:creator>
  <cp:lastModifiedBy>grete</cp:lastModifiedBy>
  <dcterms:created xsi:type="dcterms:W3CDTF">2024-03-25T14:52:00Z</dcterms:created>
  <dcterms:modified xsi:type="dcterms:W3CDTF">2025-04-02T07:36:10Z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0x0101005D9FB0D1B844534CAFBEE86345423440</vt:lpwstr>
  </property>
  <property fmtid="{D5CDD505-2E9C-101B-9397-08002B2CF9AE}" pid="3" name="ICV">
    <vt:lpwstr>8739B413EBEF48D9A7E492F8ED3297F4_12</vt:lpwstr>
  </property>
  <property fmtid="{D5CDD505-2E9C-101B-9397-08002B2CF9AE}" pid="4" name="KSOProductBuildVer">
    <vt:lpwstr>1033-12.2.0.20326</vt:lpwstr>
  </property>
</Properties>
</file>